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rta\Documents\ZP-17 RPO 2\"/>
    </mc:Choice>
  </mc:AlternateContent>
  <bookViews>
    <workbookView xWindow="0" yWindow="0" windowWidth="21570" windowHeight="7965"/>
  </bookViews>
  <sheets>
    <sheet name="DP K1977" sheetId="2" r:id="rId1"/>
  </sheets>
  <definedNames>
    <definedName name="_xlnm.Print_Area" localSheetId="0">'DP K1977'!$B$1:$H$85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37" i="2"/>
  <c r="E19" i="2"/>
  <c r="E20" i="2"/>
  <c r="E18" i="2"/>
  <c r="E71" i="2" l="1"/>
  <c r="E52" i="2"/>
  <c r="E62" i="2"/>
  <c r="E60" i="2"/>
  <c r="E61" i="2"/>
  <c r="E55" i="2"/>
  <c r="E54" i="2"/>
  <c r="E65" i="2" l="1"/>
  <c r="E40" i="2" l="1"/>
  <c r="E27" i="2"/>
  <c r="E41" i="2" l="1"/>
  <c r="D19" i="2"/>
  <c r="D20" i="2" s="1"/>
  <c r="E49" i="2"/>
  <c r="E39" i="2"/>
  <c r="E13" i="2"/>
  <c r="E72" i="2"/>
  <c r="E14" i="2"/>
  <c r="E42" i="2" l="1"/>
  <c r="E43" i="2" l="1"/>
  <c r="D24" i="2"/>
  <c r="E80" i="2" l="1"/>
  <c r="E36" i="2"/>
  <c r="E30" i="2"/>
  <c r="E70" i="2"/>
  <c r="E46" i="2"/>
  <c r="E17" i="2"/>
  <c r="D17" i="2"/>
  <c r="E12" i="2"/>
  <c r="E73" i="2"/>
</calcChain>
</file>

<file path=xl/comments1.xml><?xml version="1.0" encoding="utf-8"?>
<comments xmlns="http://schemas.openxmlformats.org/spreadsheetml/2006/main">
  <authors>
    <author>Pracownicy PRO-dm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Pracownicy PRO-dm:</t>
        </r>
        <r>
          <rPr>
            <sz val="9"/>
            <color indexed="81"/>
            <rFont val="Tahoma"/>
            <charset val="1"/>
          </rPr>
          <t xml:space="preserve">
przeniesienie imienia L. Kaczyńskiego do jednej linii</t>
        </r>
      </text>
    </comment>
  </commentList>
</comments>
</file>

<file path=xl/sharedStrings.xml><?xml version="1.0" encoding="utf-8"?>
<sst xmlns="http://schemas.openxmlformats.org/spreadsheetml/2006/main" count="196" uniqueCount="139">
  <si>
    <t>Lp.</t>
  </si>
  <si>
    <t>Elementy rozliczeniowe</t>
  </si>
  <si>
    <t>Jednostka miary</t>
  </si>
  <si>
    <t>Ilość</t>
  </si>
  <si>
    <t>Dokumentacja projektowa</t>
  </si>
  <si>
    <t>Wykonanie dokumentacji projektowej dla przedmiotu zamówienia wraz z pełnieniem nadzorów autorskich na budowie</t>
  </si>
  <si>
    <t>kpl.</t>
  </si>
  <si>
    <t>Roboty przygotowawcze</t>
  </si>
  <si>
    <t>km</t>
  </si>
  <si>
    <t>Chodnik</t>
  </si>
  <si>
    <t>mb</t>
  </si>
  <si>
    <t>Nawierzchnie, podbudowy</t>
  </si>
  <si>
    <t>Pobocza</t>
  </si>
  <si>
    <t>Odwodnienie</t>
  </si>
  <si>
    <t>Zjazdy</t>
  </si>
  <si>
    <t>szt.</t>
  </si>
  <si>
    <t>Urządzenia BRD, oznakowanie pionowe i poziome</t>
  </si>
  <si>
    <t xml:space="preserve">Montaż nowych znaków pionowych  </t>
  </si>
  <si>
    <t>cena jednostkowa</t>
  </si>
  <si>
    <t>wartośc netto</t>
  </si>
  <si>
    <t>wartość brutto</t>
  </si>
  <si>
    <t>Razem:</t>
  </si>
  <si>
    <t>5.1</t>
  </si>
  <si>
    <t>6.1</t>
  </si>
  <si>
    <t>5.2</t>
  </si>
  <si>
    <t>6.2</t>
  </si>
  <si>
    <t>5.3</t>
  </si>
  <si>
    <t>6.3</t>
  </si>
  <si>
    <t>Wykonanie nowego oznakowania poziomego cienkowarstwowego (linie krawędziowe, osiowe i uzupełniające)</t>
  </si>
  <si>
    <t>m2</t>
  </si>
  <si>
    <t>Obiekty mostowe</t>
  </si>
  <si>
    <t>Przebudowa obiektu mostowego o nr JNI 31000181</t>
  </si>
  <si>
    <t>Ścieżka pieszo - rowerowa</t>
  </si>
  <si>
    <t>Skrzyżowania</t>
  </si>
  <si>
    <t>Przebudowa obiektu mostowego o nr JNI 01016708</t>
  </si>
  <si>
    <t>mb.</t>
  </si>
  <si>
    <t>Zatoki autobusowe</t>
  </si>
  <si>
    <t>7.1</t>
  </si>
  <si>
    <t>7.2</t>
  </si>
  <si>
    <t>7.3</t>
  </si>
  <si>
    <t>Budowa ściezki pieszo - rowerowej o wymiarach 545 m x 3,0 m</t>
  </si>
  <si>
    <t>7.4</t>
  </si>
  <si>
    <t>Wykonnie ścieku przy chodniku z kostki betonowej o szerokości 20 cm. 400 m x 0,5 m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</si>
  <si>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</si>
  <si>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</si>
  <si>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</si>
  <si>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</si>
  <si>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</si>
  <si>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</si>
  <si>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</si>
  <si>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</si>
  <si>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</si>
  <si>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</si>
  <si>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</si>
  <si>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</si>
  <si>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</si>
  <si>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</si>
  <si>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</si>
  <si>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</si>
  <si>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5.4</t>
  </si>
  <si>
    <t>5.5</t>
  </si>
  <si>
    <t>5.6</t>
  </si>
  <si>
    <t>5.7</t>
  </si>
  <si>
    <t>5.8</t>
  </si>
  <si>
    <t>6.4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</si>
  <si>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</si>
  <si>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</si>
  <si>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</si>
  <si>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</si>
  <si>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</si>
  <si>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</si>
  <si>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</si>
  <si>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</si>
  <si>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</si>
  <si>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</si>
  <si>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</si>
  <si>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</si>
  <si>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8.1</t>
  </si>
  <si>
    <t>8.2</t>
  </si>
  <si>
    <t>8.3</t>
  </si>
  <si>
    <t>8.4</t>
  </si>
  <si>
    <t>9.1</t>
  </si>
  <si>
    <t>9.2</t>
  </si>
  <si>
    <t>10.1</t>
  </si>
  <si>
    <t>10.2</t>
  </si>
  <si>
    <t>10.3</t>
  </si>
  <si>
    <t>10.4</t>
  </si>
  <si>
    <t>Odtworzenie trasy i punktów wysokościowych przy liniowych robotach ziemnych (odc.1)</t>
  </si>
  <si>
    <t>Odtworzenie trasy i punktów wysokościowych przy liniowych robotach ziemnych (odc.2)</t>
  </si>
  <si>
    <t>Odtworzenie trasy i punktów wysokościowych przy liniowych robotach ziemnych (odc.3)</t>
  </si>
  <si>
    <t>Frezowanie nawierzchni asfaltowych na zimno przy użyciu frezarki wraz z profilowaniem (odc.1)</t>
  </si>
  <si>
    <t>Frezowanie nawierzchni asfaltowych na zimno przy użyciu frezarki (odc.2)</t>
  </si>
  <si>
    <t>Frezowanie nawierzchni asfaltowych na zimno przy użyciu frezarki wraz z profilowaniem (odc.3)</t>
  </si>
  <si>
    <t>Wykonanie nowego chodnika o szerokości 2,0m 
z kostki betonowej gr. 6cm (budowa nowego) - (odc.1) 8,0 x 2,0 m</t>
  </si>
  <si>
    <t>Wykonanie chodnika o szerokości 2,0m 
z kostki betonowej gr. 6cm (budowa nowego) - (odc.2) 1740 m x 2,0 m</t>
  </si>
  <si>
    <t>Wykonanie chodnika o szerokości 2,0 m 
z kostki betonowej gr. 6cm (rozbiórka starego i budowa nowego) - (odc.2) 400 m x 2,0 m</t>
  </si>
  <si>
    <t>Wykonanie bezpiecznika o szerokości 0,5 m (rozbiórka starego i budowa nowego) -(odc.2) 113m x 0,5 m</t>
  </si>
  <si>
    <t>Przebudowa wlotu drogi podporządkowanej - (odc.1 - km 0+042)</t>
  </si>
  <si>
    <t>Przebudowa wlotu drogi podporządkowanej  (odc.2 - km 0+475)</t>
  </si>
  <si>
    <t>Przebudowa skrzyżowania - (odc.1 - km 0+0793)</t>
  </si>
  <si>
    <t>Przebudowa skrzyżowania - (odc.2) budowa ronda</t>
  </si>
  <si>
    <t>Wykonnie pełnej konstrukcji nawierzchni na poszerzeniu jezdni do szerokości 6,0 m (odc.2) 2340 m x 0,4 m.</t>
  </si>
  <si>
    <t>Wykonanie warstwy wiążącej z betonu asfaltowego gr. 5 cm na oczyszczonym i skropionym podłożu (na poszerzeniach i w miejscach lokalizacji studzienek i wpustów)-2922 m x 0,5 m</t>
  </si>
  <si>
    <t>Wykonanie podbudowy zasadniczej z betonu asfaltowego   gr. 8 cm (na poszerzeniach i w miejscach lokalizacji studzienek 
i wpustów) (odc.2)</t>
  </si>
  <si>
    <t>Wykonanie warstwy mrozoochronnej z mieszanki związanej spoiwem hydraulicznym lub gruntu stabilizowanego spoiwem hydraulicznym 
(odc.2)</t>
  </si>
  <si>
    <t>Wykonanie warstwy ulepszonego podłoża z gruntu stabilizowanego spoiwem hydraulicznym 
(odc.2)</t>
  </si>
  <si>
    <t>Wykonanie poboczy z kruszyw łamanych, po zagęszczeniu 8 cm, szer. 1m (odc.1) 516 m x 1,0 m</t>
  </si>
  <si>
    <t>Profilowanie i plantowanie terenu za poboczami na szerokości do 1m z każdej strony (odc.1)</t>
  </si>
  <si>
    <t>Wykonanie poboczy z kruszyw łamanych, po zagęszczeniu 8 cm, szer. 1m  2432 m x 1,0 m (odc.2)</t>
  </si>
  <si>
    <t>Profilowanie i plantowanie terenu za poboczami na szerokości do 1m z każdej strony (odc.2)</t>
  </si>
  <si>
    <t>Skarpowanie i profilowanie istn. rowów 
(odc.2)</t>
  </si>
  <si>
    <t>Wykonanie kanalizacji deszczowej
(odc.2)ɸ500</t>
  </si>
  <si>
    <t>Umocnienie dna rowu, skarpy i przeciwskarpy elementami prefabrykowanymi o wymiarach 1,0 x 1,0 x 1,0 m (odc.2)</t>
  </si>
  <si>
    <t>Umocnienie dna rowu, skarpy i przeciwskarpy płytami melioracyjnymi
(odc.2)</t>
  </si>
  <si>
    <t>Budowa wpustów deszczowych do istn. rowu (min. co 50 m odc.2)</t>
  </si>
  <si>
    <t>Udrażnianie ist. wpustów deszczowych.
(odc.2)</t>
  </si>
  <si>
    <t>Udrażnianie ist. wpustów deszczowych.
(odc.1)</t>
  </si>
  <si>
    <t>Wykonanie przepustów drogowego o średnicy Ø 500mm 
(odc.2)</t>
  </si>
  <si>
    <t>Wykonanie przepustu drogowego o średnicy  Ø 800mm 
(odc.2)</t>
  </si>
  <si>
    <t>Wykonanie ramowego przepustu drogowego o wym. 1000x1000mm 6 szt. po 4 mb
(odc.2)</t>
  </si>
  <si>
    <t>Wykonanie ramowego przepustu drogowego o wym. 1200x1200mm
(odc.2)</t>
  </si>
  <si>
    <t>Wykonanie ramowego przepustu drogowego o wym. 2000x1000mm
(odc.2)</t>
  </si>
  <si>
    <t>Rozbiórka istniejących przepustów Ø 300mm, Ø 400mm, Ø 800mm,
(odc.2)</t>
  </si>
  <si>
    <t xml:space="preserve">Czyszczenie i odmulanie przepustów
(odc.1)  Ø 1000mm, </t>
  </si>
  <si>
    <t>Czyszczenie i odmulanie przepustów  Ø 500mm, Ø 800mm, Ø 900mm,
(odc.2)</t>
  </si>
  <si>
    <t>Wykonanie nawierzchni zjazdów indywidualnych i publicznych (odc.1)</t>
  </si>
  <si>
    <t>Wykonanie nawierzchni zjazdów (odc.2)</t>
  </si>
  <si>
    <t>Wykonanie nawierzchni zjazdów publicznych (odc.3)</t>
  </si>
  <si>
    <t>Wykonnie ścianek czołowych na przepustach (odc.2)</t>
  </si>
  <si>
    <t>Wymiana nawierzchni zatoki autobusowej (odc.3)</t>
  </si>
  <si>
    <t>Wykonanie nowej zatoki autobusowej (odc.2 km 0+467)</t>
  </si>
  <si>
    <t>Montaż barier ochronnych typ U-12a</t>
  </si>
  <si>
    <t>Montaż barier ochronnych typ U-14a (odc.2)</t>
  </si>
  <si>
    <r>
      <t>m</t>
    </r>
    <r>
      <rPr>
        <vertAlign val="superscript"/>
        <sz val="11"/>
        <color theme="1"/>
        <rFont val="Calibri"/>
        <family val="1"/>
        <charset val="238"/>
        <scheme val="minor"/>
      </rPr>
      <t>2</t>
    </r>
  </si>
  <si>
    <r>
      <t xml:space="preserve">Wykonanie warstwy ścieralnej  z betonu asfaltowego gr.  5 cm  na jezdni </t>
    </r>
    <r>
      <rPr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Calibri"/>
        <family val="1"/>
        <charset val="238"/>
        <scheme val="minor"/>
      </rPr>
      <t>na oczyszczonym i skropionym podłożu (odc.1) 190 m x 6,20 m</t>
    </r>
  </si>
  <si>
    <r>
      <t>Wykonanie warstwy ścieralnej  z betonu asfaltowego gr.  5 cm  na jezdni</t>
    </r>
    <r>
      <rPr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Calibri"/>
        <family val="1"/>
        <charset val="238"/>
        <scheme val="minor"/>
      </rPr>
      <t>na oczyszczonym i skropionym podłożu (odc.2) 2771 m x 6,00 m</t>
    </r>
  </si>
  <si>
    <r>
      <t xml:space="preserve">Wykonanie warstwy ścieralnej  z betonu asfaltowego gr.  5 cm  na jezdni </t>
    </r>
    <r>
      <rPr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Calibri"/>
        <family val="1"/>
        <charset val="238"/>
        <scheme val="minor"/>
      </rPr>
      <t>na oczyszczonym i skropionym podłożu (odc.3) 194 m x 7,00 m</t>
    </r>
  </si>
  <si>
    <t>Poprawa dostępności strefy aktywności gospodarczej i turystycznej w Myślenicach do DK7 poprzez przebudowę drogi powiatowej nr K1977 ul. J. Piłsudskiego - ul. Zdrojowa - Osieczany - rondo L. Kaczyńskiego wraz z obiektami inżynieryjnymi.</t>
  </si>
  <si>
    <t>WYKAZ ELEMENTÓW ROZLICZENIOWYCH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</si>
</sst>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perscript"/>
      <sz val="11"/>
      <color theme="1"/>
      <name val="Calibri"/>
      <family val="1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1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/>
    <xf numFmtId="0" fontId="7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85"/>
  <sheetViews>
    <sheetView tabSelected="1" workbookViewId="0">
      <selection activeCell="E10" sqref="E10"/>
    </sheetView>
  </sheetViews>
  <sheetFormatPr defaultRowHeight="15" x14ac:dyDescent="0.25"/>
  <cols>
    <col min="1" max="1" width="9.140625" style="1"/>
    <col min="2" max="2" width="6" style="1" customWidth="1"/>
    <col min="3" max="3" width="45.85546875" style="1" customWidth="1"/>
    <col min="4" max="4" width="11" style="1" customWidth="1"/>
    <col min="5" max="5" width="9.140625" style="1" customWidth="1"/>
    <col min="6" max="7" width="15" style="1" customWidth="1"/>
    <col min="8" max="8" width="21" style="1" customWidth="1"/>
    <col min="9" max="9" width="31" style="1" customWidth="1"/>
    <col min="10" max="16384" width="9.140625" style="1"/>
  </cols>
  <sheetData>
    <row r="1" spans="2:9" ht="44.25" customHeight="1" thickBot="1" x14ac:dyDescent="0.3">
      <c r="B1" s="16" t="s">
        <v>137</v>
      </c>
      <c r="C1" s="17"/>
      <c r="D1" s="17"/>
      <c r="E1" s="17"/>
      <c r="F1" s="17"/>
      <c r="G1" s="17"/>
      <c r="H1" s="17"/>
    </row>
    <row r="2" spans="2:9" ht="17.25" customHeight="1" thickBot="1" x14ac:dyDescent="0.3">
      <c r="B2" s="2"/>
      <c r="C2" s="27" t="s">
        <v>138</v>
      </c>
      <c r="D2" s="25"/>
      <c r="E2" s="25"/>
      <c r="F2" s="25"/>
      <c r="G2" s="26"/>
      <c r="H2" s="2"/>
    </row>
    <row r="3" spans="2:9" ht="47.25" customHeight="1" thickBot="1" x14ac:dyDescent="0.3">
      <c r="B3" s="18" t="s">
        <v>0</v>
      </c>
      <c r="C3" s="18" t="s">
        <v>1</v>
      </c>
      <c r="D3" s="18" t="s">
        <v>2</v>
      </c>
      <c r="E3" s="18" t="s">
        <v>3</v>
      </c>
      <c r="F3" s="18" t="s">
        <v>18</v>
      </c>
      <c r="G3" s="18" t="s">
        <v>19</v>
      </c>
      <c r="H3" s="18" t="s">
        <v>20</v>
      </c>
    </row>
    <row r="4" spans="2:9" ht="15.75" thickBot="1" x14ac:dyDescent="0.3">
      <c r="B4" s="18"/>
      <c r="C4" s="18"/>
      <c r="D4" s="18"/>
      <c r="E4" s="18"/>
      <c r="F4" s="18"/>
      <c r="G4" s="18"/>
      <c r="H4" s="18"/>
    </row>
    <row r="5" spans="2:9" ht="16.5" thickBot="1" x14ac:dyDescent="0.3">
      <c r="B5" s="19" t="s">
        <v>4</v>
      </c>
      <c r="C5" s="19"/>
      <c r="D5" s="19"/>
      <c r="E5" s="19"/>
      <c r="F5" s="20"/>
      <c r="G5" s="20"/>
      <c r="H5" s="20"/>
    </row>
    <row r="6" spans="2:9" ht="57.75" customHeight="1" thickBot="1" x14ac:dyDescent="0.3">
      <c r="B6" s="3">
        <v>1</v>
      </c>
      <c r="C6" s="4" t="s">
        <v>5</v>
      </c>
      <c r="D6" s="3" t="s">
        <v>6</v>
      </c>
      <c r="E6" s="3">
        <v>1</v>
      </c>
      <c r="F6" s="5"/>
      <c r="G6" s="5"/>
      <c r="H6" s="5"/>
    </row>
    <row r="7" spans="2:9" ht="22.5" customHeight="1" thickBot="1" x14ac:dyDescent="0.3">
      <c r="B7" s="21" t="s">
        <v>21</v>
      </c>
      <c r="C7" s="22"/>
      <c r="D7" s="22"/>
      <c r="E7" s="22"/>
      <c r="F7" s="22"/>
      <c r="G7" s="22"/>
      <c r="H7" s="6"/>
      <c r="I7" s="7"/>
    </row>
    <row r="8" spans="2:9" ht="16.5" thickBot="1" x14ac:dyDescent="0.3">
      <c r="B8" s="19" t="s">
        <v>7</v>
      </c>
      <c r="C8" s="19"/>
      <c r="D8" s="19"/>
      <c r="E8" s="19"/>
      <c r="F8" s="20"/>
      <c r="G8" s="20"/>
      <c r="H8" s="20"/>
    </row>
    <row r="9" spans="2:9" ht="57" customHeight="1" thickBot="1" x14ac:dyDescent="0.3">
      <c r="B9" s="8" t="s">
        <v>43</v>
      </c>
      <c r="C9" s="4" t="s">
        <v>87</v>
      </c>
      <c r="D9" s="8" t="s">
        <v>8</v>
      </c>
      <c r="E9" s="8">
        <v>0.84499999999999997</v>
      </c>
      <c r="F9" s="9"/>
      <c r="G9" s="9"/>
      <c r="H9" s="9"/>
    </row>
    <row r="10" spans="2:9" ht="51.75" customHeight="1" thickBot="1" x14ac:dyDescent="0.3">
      <c r="B10" s="8" t="s">
        <v>44</v>
      </c>
      <c r="C10" s="4" t="s">
        <v>88</v>
      </c>
      <c r="D10" s="8" t="s">
        <v>8</v>
      </c>
      <c r="E10" s="8">
        <v>2.9620000000000002</v>
      </c>
      <c r="F10" s="9"/>
      <c r="G10" s="9"/>
      <c r="H10" s="9"/>
    </row>
    <row r="11" spans="2:9" ht="53.25" customHeight="1" thickBot="1" x14ac:dyDescent="0.3">
      <c r="B11" s="8" t="s">
        <v>45</v>
      </c>
      <c r="C11" s="4" t="s">
        <v>89</v>
      </c>
      <c r="D11" s="8" t="s">
        <v>8</v>
      </c>
      <c r="E11" s="8">
        <v>0.4</v>
      </c>
      <c r="F11" s="9"/>
      <c r="G11" s="9"/>
      <c r="H11" s="9"/>
    </row>
    <row r="12" spans="2:9" ht="49.5" customHeight="1" thickBot="1" x14ac:dyDescent="0.3">
      <c r="B12" s="8" t="s">
        <v>46</v>
      </c>
      <c r="C12" s="4" t="s">
        <v>90</v>
      </c>
      <c r="D12" s="8" t="s">
        <v>133</v>
      </c>
      <c r="E12" s="8">
        <f>942+140+20+82+228+44+325</f>
        <v>1781</v>
      </c>
      <c r="F12" s="9"/>
      <c r="G12" s="9"/>
      <c r="H12" s="9"/>
    </row>
    <row r="13" spans="2:9" ht="46.5" customHeight="1" thickBot="1" x14ac:dyDescent="0.3">
      <c r="B13" s="8" t="s">
        <v>47</v>
      </c>
      <c r="C13" s="4" t="s">
        <v>91</v>
      </c>
      <c r="D13" s="8" t="s">
        <v>133</v>
      </c>
      <c r="E13" s="8">
        <f>2773*5.6</f>
        <v>15528.8</v>
      </c>
      <c r="F13" s="9"/>
      <c r="G13" s="9"/>
      <c r="H13" s="9"/>
    </row>
    <row r="14" spans="2:9" ht="48" customHeight="1" thickBot="1" x14ac:dyDescent="0.3">
      <c r="B14" s="8" t="s">
        <v>48</v>
      </c>
      <c r="C14" s="4" t="s">
        <v>92</v>
      </c>
      <c r="D14" s="8" t="s">
        <v>133</v>
      </c>
      <c r="E14" s="8">
        <f>175+1231</f>
        <v>1406</v>
      </c>
      <c r="F14" s="9"/>
      <c r="G14" s="9"/>
      <c r="H14" s="9"/>
    </row>
    <row r="15" spans="2:9" ht="28.5" customHeight="1" thickBot="1" x14ac:dyDescent="0.3">
      <c r="B15" s="21" t="s">
        <v>21</v>
      </c>
      <c r="C15" s="22"/>
      <c r="D15" s="22"/>
      <c r="E15" s="22"/>
      <c r="F15" s="22"/>
      <c r="G15" s="22"/>
      <c r="H15" s="6"/>
      <c r="I15" s="7"/>
    </row>
    <row r="16" spans="2:9" ht="16.5" thickBot="1" x14ac:dyDescent="0.3">
      <c r="B16" s="19" t="s">
        <v>9</v>
      </c>
      <c r="C16" s="19"/>
      <c r="D16" s="19"/>
      <c r="E16" s="19"/>
      <c r="F16" s="20"/>
      <c r="G16" s="20"/>
      <c r="H16" s="20"/>
    </row>
    <row r="17" spans="2:9" ht="80.25" customHeight="1" thickBot="1" x14ac:dyDescent="0.3">
      <c r="B17" s="8" t="s">
        <v>49</v>
      </c>
      <c r="C17" s="10" t="s">
        <v>93</v>
      </c>
      <c r="D17" s="11" t="str">
        <f>D18</f>
        <v>m2</v>
      </c>
      <c r="E17" s="11">
        <f>8*2</f>
        <v>16</v>
      </c>
      <c r="F17" s="9"/>
      <c r="G17" s="9"/>
      <c r="H17" s="9"/>
    </row>
    <row r="18" spans="2:9" ht="69.75" customHeight="1" thickBot="1" x14ac:dyDescent="0.3">
      <c r="B18" s="8" t="s">
        <v>50</v>
      </c>
      <c r="C18" s="10" t="s">
        <v>94</v>
      </c>
      <c r="D18" s="11" t="s">
        <v>133</v>
      </c>
      <c r="E18" s="11">
        <f>1740*2</f>
        <v>3480</v>
      </c>
      <c r="F18" s="9"/>
      <c r="G18" s="9"/>
      <c r="H18" s="9"/>
    </row>
    <row r="19" spans="2:9" ht="72" customHeight="1" thickBot="1" x14ac:dyDescent="0.3">
      <c r="B19" s="8" t="s">
        <v>51</v>
      </c>
      <c r="C19" s="10" t="s">
        <v>95</v>
      </c>
      <c r="D19" s="11" t="str">
        <f>D18</f>
        <v>m2</v>
      </c>
      <c r="E19" s="11">
        <f>400*2</f>
        <v>800</v>
      </c>
      <c r="F19" s="9"/>
      <c r="G19" s="9"/>
      <c r="H19" s="9"/>
    </row>
    <row r="20" spans="2:9" ht="72" customHeight="1" thickBot="1" x14ac:dyDescent="0.3">
      <c r="B20" s="8" t="s">
        <v>52</v>
      </c>
      <c r="C20" s="10" t="s">
        <v>96</v>
      </c>
      <c r="D20" s="11" t="str">
        <f>D19</f>
        <v>m2</v>
      </c>
      <c r="E20" s="11">
        <f>113*0.5</f>
        <v>56.5</v>
      </c>
      <c r="F20" s="9"/>
      <c r="G20" s="9"/>
      <c r="H20" s="9"/>
    </row>
    <row r="21" spans="2:9" ht="24.75" customHeight="1" thickBot="1" x14ac:dyDescent="0.3">
      <c r="B21" s="21" t="s">
        <v>21</v>
      </c>
      <c r="C21" s="21"/>
      <c r="D21" s="21"/>
      <c r="E21" s="21"/>
      <c r="F21" s="21"/>
      <c r="G21" s="21"/>
      <c r="H21" s="6"/>
      <c r="I21" s="7"/>
    </row>
    <row r="22" spans="2:9" ht="24.75" customHeight="1" thickBot="1" x14ac:dyDescent="0.3">
      <c r="B22" s="19" t="s">
        <v>30</v>
      </c>
      <c r="C22" s="19"/>
      <c r="D22" s="19"/>
      <c r="E22" s="19"/>
      <c r="F22" s="20"/>
      <c r="G22" s="20"/>
      <c r="H22" s="20"/>
    </row>
    <row r="23" spans="2:9" ht="57.75" customHeight="1" thickBot="1" x14ac:dyDescent="0.3">
      <c r="B23" s="8" t="s">
        <v>53</v>
      </c>
      <c r="C23" s="10" t="s">
        <v>31</v>
      </c>
      <c r="D23" s="11" t="s">
        <v>15</v>
      </c>
      <c r="E23" s="11">
        <v>1</v>
      </c>
      <c r="F23" s="9"/>
      <c r="G23" s="9"/>
      <c r="H23" s="9"/>
    </row>
    <row r="24" spans="2:9" ht="60.75" customHeight="1" thickBot="1" x14ac:dyDescent="0.3">
      <c r="B24" s="8" t="s">
        <v>54</v>
      </c>
      <c r="C24" s="10" t="s">
        <v>34</v>
      </c>
      <c r="D24" s="11" t="str">
        <f>D23</f>
        <v>szt.</v>
      </c>
      <c r="E24" s="11">
        <v>1</v>
      </c>
      <c r="F24" s="9"/>
      <c r="G24" s="9"/>
      <c r="H24" s="9"/>
    </row>
    <row r="25" spans="2:9" ht="24.75" customHeight="1" thickBot="1" x14ac:dyDescent="0.3">
      <c r="B25" s="21" t="s">
        <v>21</v>
      </c>
      <c r="C25" s="21"/>
      <c r="D25" s="21"/>
      <c r="E25" s="21"/>
      <c r="F25" s="21"/>
      <c r="G25" s="21"/>
      <c r="H25" s="6"/>
      <c r="I25" s="7"/>
    </row>
    <row r="26" spans="2:9" ht="24.75" customHeight="1" thickBot="1" x14ac:dyDescent="0.3">
      <c r="B26" s="19" t="s">
        <v>32</v>
      </c>
      <c r="C26" s="19"/>
      <c r="D26" s="19"/>
      <c r="E26" s="19"/>
      <c r="F26" s="20"/>
      <c r="G26" s="20"/>
      <c r="H26" s="20"/>
    </row>
    <row r="27" spans="2:9" ht="47.25" customHeight="1" thickBot="1" x14ac:dyDescent="0.3">
      <c r="B27" s="8">
        <v>4</v>
      </c>
      <c r="C27" s="10" t="s">
        <v>40</v>
      </c>
      <c r="D27" s="11" t="s">
        <v>29</v>
      </c>
      <c r="E27" s="11">
        <f>545*3</f>
        <v>1635</v>
      </c>
      <c r="F27" s="9"/>
      <c r="G27" s="9"/>
      <c r="H27" s="9"/>
    </row>
    <row r="28" spans="2:9" ht="24.75" customHeight="1" thickBot="1" x14ac:dyDescent="0.3">
      <c r="B28" s="21" t="s">
        <v>21</v>
      </c>
      <c r="C28" s="21"/>
      <c r="D28" s="21"/>
      <c r="E28" s="21"/>
      <c r="F28" s="21"/>
      <c r="G28" s="21"/>
      <c r="H28" s="6"/>
      <c r="I28" s="7"/>
    </row>
    <row r="29" spans="2:9" ht="24.75" customHeight="1" thickBot="1" x14ac:dyDescent="0.3">
      <c r="B29" s="19" t="s">
        <v>33</v>
      </c>
      <c r="C29" s="19"/>
      <c r="D29" s="19"/>
      <c r="E29" s="19"/>
      <c r="F29" s="20"/>
      <c r="G29" s="20"/>
      <c r="H29" s="20"/>
    </row>
    <row r="30" spans="2:9" ht="51" customHeight="1" thickBot="1" x14ac:dyDescent="0.3">
      <c r="B30" s="8" t="s">
        <v>55</v>
      </c>
      <c r="C30" s="10" t="s">
        <v>97</v>
      </c>
      <c r="D30" s="11" t="s">
        <v>29</v>
      </c>
      <c r="E30" s="11">
        <f>228+44</f>
        <v>272</v>
      </c>
      <c r="F30" s="9"/>
      <c r="G30" s="9"/>
      <c r="H30" s="9"/>
    </row>
    <row r="31" spans="2:9" ht="51" customHeight="1" thickBot="1" x14ac:dyDescent="0.3">
      <c r="B31" s="8" t="s">
        <v>56</v>
      </c>
      <c r="C31" s="10" t="s">
        <v>98</v>
      </c>
      <c r="D31" s="11" t="s">
        <v>29</v>
      </c>
      <c r="E31" s="11">
        <v>122</v>
      </c>
      <c r="F31" s="9"/>
      <c r="G31" s="9"/>
      <c r="H31" s="9"/>
    </row>
    <row r="32" spans="2:9" ht="45" customHeight="1" thickBot="1" x14ac:dyDescent="0.3">
      <c r="B32" s="8" t="s">
        <v>57</v>
      </c>
      <c r="C32" s="10" t="s">
        <v>99</v>
      </c>
      <c r="D32" s="11" t="s">
        <v>15</v>
      </c>
      <c r="E32" s="11">
        <v>1</v>
      </c>
      <c r="F32" s="9"/>
      <c r="G32" s="9"/>
      <c r="H32" s="9"/>
    </row>
    <row r="33" spans="2:16" ht="48" customHeight="1" thickBot="1" x14ac:dyDescent="0.3">
      <c r="B33" s="8" t="s">
        <v>58</v>
      </c>
      <c r="C33" s="10" t="s">
        <v>100</v>
      </c>
      <c r="D33" s="11" t="s">
        <v>15</v>
      </c>
      <c r="E33" s="11">
        <v>1</v>
      </c>
      <c r="F33" s="9"/>
      <c r="G33" s="9"/>
      <c r="H33" s="9"/>
    </row>
    <row r="34" spans="2:16" ht="24.75" customHeight="1" thickBot="1" x14ac:dyDescent="0.3">
      <c r="B34" s="21" t="s">
        <v>21</v>
      </c>
      <c r="C34" s="21"/>
      <c r="D34" s="21"/>
      <c r="E34" s="21"/>
      <c r="F34" s="21"/>
      <c r="G34" s="21"/>
      <c r="H34" s="6"/>
      <c r="I34" s="7"/>
    </row>
    <row r="35" spans="2:16" ht="16.5" thickBot="1" x14ac:dyDescent="0.3">
      <c r="B35" s="19" t="s">
        <v>11</v>
      </c>
      <c r="C35" s="19"/>
      <c r="D35" s="19"/>
      <c r="E35" s="19"/>
      <c r="F35" s="20"/>
      <c r="G35" s="20"/>
      <c r="H35" s="20"/>
    </row>
    <row r="36" spans="2:16" ht="78.75" customHeight="1" thickBot="1" x14ac:dyDescent="0.3">
      <c r="B36" s="8" t="s">
        <v>22</v>
      </c>
      <c r="C36" s="4" t="s">
        <v>134</v>
      </c>
      <c r="D36" s="8" t="s">
        <v>133</v>
      </c>
      <c r="E36" s="8">
        <f>942+140+20+82</f>
        <v>1184</v>
      </c>
      <c r="F36" s="9"/>
      <c r="G36" s="9"/>
      <c r="H36" s="9"/>
    </row>
    <row r="37" spans="2:16" ht="65.25" customHeight="1" thickBot="1" x14ac:dyDescent="0.3">
      <c r="B37" s="8" t="s">
        <v>24</v>
      </c>
      <c r="C37" s="4" t="s">
        <v>135</v>
      </c>
      <c r="D37" s="8" t="s">
        <v>133</v>
      </c>
      <c r="E37" s="8">
        <f>(2813-40)*6-2</f>
        <v>16636</v>
      </c>
      <c r="F37" s="9"/>
      <c r="G37" s="9"/>
      <c r="H37" s="9"/>
    </row>
    <row r="38" spans="2:16" ht="72" customHeight="1" thickBot="1" x14ac:dyDescent="0.3">
      <c r="B38" s="8" t="s">
        <v>26</v>
      </c>
      <c r="C38" s="4" t="s">
        <v>136</v>
      </c>
      <c r="D38" s="8" t="s">
        <v>133</v>
      </c>
      <c r="E38" s="8">
        <f>194*7</f>
        <v>1358</v>
      </c>
      <c r="F38" s="9"/>
      <c r="G38" s="9"/>
      <c r="H38" s="9"/>
    </row>
    <row r="39" spans="2:16" ht="66" customHeight="1" thickBot="1" x14ac:dyDescent="0.3">
      <c r="B39" s="8" t="s">
        <v>59</v>
      </c>
      <c r="C39" s="4" t="s">
        <v>101</v>
      </c>
      <c r="D39" s="8" t="s">
        <v>29</v>
      </c>
      <c r="E39" s="8">
        <f>2340*0.4</f>
        <v>936</v>
      </c>
      <c r="F39" s="9"/>
      <c r="G39" s="9"/>
      <c r="H39" s="9"/>
      <c r="I39" s="7"/>
      <c r="K39" s="12"/>
      <c r="L39" s="12"/>
      <c r="M39" s="12"/>
      <c r="N39" s="12"/>
      <c r="O39" s="12"/>
      <c r="P39" s="12"/>
    </row>
    <row r="40" spans="2:16" ht="81.75" customHeight="1" thickBot="1" x14ac:dyDescent="0.3">
      <c r="B40" s="8" t="s">
        <v>60</v>
      </c>
      <c r="C40" s="4" t="s">
        <v>102</v>
      </c>
      <c r="D40" s="8" t="s">
        <v>133</v>
      </c>
      <c r="E40" s="8">
        <f>2922*0.5</f>
        <v>1461</v>
      </c>
      <c r="F40" s="9"/>
      <c r="G40" s="9"/>
      <c r="H40" s="9"/>
      <c r="K40" s="13"/>
      <c r="L40" s="12"/>
      <c r="M40" s="12"/>
      <c r="N40" s="12"/>
      <c r="O40" s="12"/>
      <c r="P40" s="12"/>
    </row>
    <row r="41" spans="2:16" ht="84.75" customHeight="1" thickBot="1" x14ac:dyDescent="0.3">
      <c r="B41" s="8" t="s">
        <v>61</v>
      </c>
      <c r="C41" s="4" t="s">
        <v>103</v>
      </c>
      <c r="D41" s="8" t="s">
        <v>133</v>
      </c>
      <c r="E41" s="8">
        <f>E40</f>
        <v>1461</v>
      </c>
      <c r="F41" s="9"/>
      <c r="G41" s="9"/>
      <c r="H41" s="9"/>
      <c r="K41" s="13"/>
      <c r="L41" s="12"/>
      <c r="M41" s="12"/>
      <c r="N41" s="12"/>
      <c r="O41" s="12"/>
      <c r="P41" s="12"/>
    </row>
    <row r="42" spans="2:16" ht="74.25" customHeight="1" thickBot="1" x14ac:dyDescent="0.3">
      <c r="B42" s="8" t="s">
        <v>62</v>
      </c>
      <c r="C42" s="4" t="s">
        <v>104</v>
      </c>
      <c r="D42" s="8" t="s">
        <v>133</v>
      </c>
      <c r="E42" s="8">
        <f>E41</f>
        <v>1461</v>
      </c>
      <c r="F42" s="9"/>
      <c r="G42" s="9"/>
      <c r="H42" s="9"/>
    </row>
    <row r="43" spans="2:16" ht="66" customHeight="1" thickBot="1" x14ac:dyDescent="0.3">
      <c r="B43" s="8" t="s">
        <v>63</v>
      </c>
      <c r="C43" s="4" t="s">
        <v>105</v>
      </c>
      <c r="D43" s="8" t="s">
        <v>133</v>
      </c>
      <c r="E43" s="8">
        <f>E42</f>
        <v>1461</v>
      </c>
      <c r="F43" s="9"/>
      <c r="G43" s="9"/>
      <c r="H43" s="9"/>
    </row>
    <row r="44" spans="2:16" ht="18" customHeight="1" thickBot="1" x14ac:dyDescent="0.3">
      <c r="B44" s="21" t="s">
        <v>21</v>
      </c>
      <c r="C44" s="22"/>
      <c r="D44" s="22"/>
      <c r="E44" s="22"/>
      <c r="F44" s="22"/>
      <c r="G44" s="22"/>
      <c r="H44" s="6"/>
      <c r="I44" s="7"/>
    </row>
    <row r="45" spans="2:16" ht="16.5" thickBot="1" x14ac:dyDescent="0.3">
      <c r="B45" s="19" t="s">
        <v>12</v>
      </c>
      <c r="C45" s="19"/>
      <c r="D45" s="19"/>
      <c r="E45" s="19"/>
      <c r="F45" s="20"/>
      <c r="G45" s="20"/>
      <c r="H45" s="20"/>
    </row>
    <row r="46" spans="2:16" ht="51" customHeight="1" thickBot="1" x14ac:dyDescent="0.3">
      <c r="B46" s="3" t="s">
        <v>23</v>
      </c>
      <c r="C46" s="4" t="s">
        <v>106</v>
      </c>
      <c r="D46" s="3" t="s">
        <v>133</v>
      </c>
      <c r="E46" s="3">
        <f>845-329</f>
        <v>516</v>
      </c>
      <c r="F46" s="5"/>
      <c r="G46" s="5"/>
      <c r="H46" s="5"/>
    </row>
    <row r="47" spans="2:16" ht="51" customHeight="1" thickBot="1" x14ac:dyDescent="0.3">
      <c r="B47" s="3" t="s">
        <v>25</v>
      </c>
      <c r="C47" s="4" t="s">
        <v>107</v>
      </c>
      <c r="D47" s="3" t="s">
        <v>10</v>
      </c>
      <c r="E47" s="3">
        <v>516</v>
      </c>
      <c r="F47" s="5"/>
      <c r="G47" s="5"/>
      <c r="H47" s="5"/>
    </row>
    <row r="48" spans="2:16" ht="71.25" customHeight="1" thickBot="1" x14ac:dyDescent="0.3">
      <c r="B48" s="3" t="s">
        <v>27</v>
      </c>
      <c r="C48" s="4" t="s">
        <v>108</v>
      </c>
      <c r="D48" s="3" t="s">
        <v>133</v>
      </c>
      <c r="E48" s="3">
        <v>2432</v>
      </c>
      <c r="F48" s="5"/>
      <c r="G48" s="5"/>
      <c r="H48" s="5"/>
    </row>
    <row r="49" spans="2:9" ht="51" customHeight="1" thickBot="1" x14ac:dyDescent="0.3">
      <c r="B49" s="3" t="s">
        <v>64</v>
      </c>
      <c r="C49" s="4" t="s">
        <v>109</v>
      </c>
      <c r="D49" s="3" t="s">
        <v>10</v>
      </c>
      <c r="E49" s="3">
        <f>E48</f>
        <v>2432</v>
      </c>
      <c r="F49" s="5"/>
      <c r="G49" s="5"/>
      <c r="H49" s="5"/>
    </row>
    <row r="50" spans="2:9" ht="22.5" customHeight="1" thickBot="1" x14ac:dyDescent="0.3">
      <c r="B50" s="21" t="s">
        <v>21</v>
      </c>
      <c r="C50" s="22"/>
      <c r="D50" s="22"/>
      <c r="E50" s="22"/>
      <c r="F50" s="22"/>
      <c r="G50" s="22"/>
      <c r="H50" s="6"/>
      <c r="I50" s="7"/>
    </row>
    <row r="51" spans="2:9" ht="16.5" thickBot="1" x14ac:dyDescent="0.3">
      <c r="B51" s="19" t="s">
        <v>13</v>
      </c>
      <c r="C51" s="19"/>
      <c r="D51" s="19"/>
      <c r="E51" s="19"/>
      <c r="F51" s="20"/>
      <c r="G51" s="20"/>
      <c r="H51" s="20"/>
    </row>
    <row r="52" spans="2:9" ht="36.75" customHeight="1" thickBot="1" x14ac:dyDescent="0.3">
      <c r="B52" s="8" t="s">
        <v>37</v>
      </c>
      <c r="C52" s="4" t="s">
        <v>110</v>
      </c>
      <c r="D52" s="8" t="s">
        <v>10</v>
      </c>
      <c r="E52" s="8">
        <f>162+560+96</f>
        <v>818</v>
      </c>
      <c r="F52" s="9"/>
      <c r="G52" s="9"/>
      <c r="H52" s="9"/>
    </row>
    <row r="53" spans="2:9" ht="35.25" customHeight="1" thickBot="1" x14ac:dyDescent="0.3">
      <c r="B53" s="8" t="s">
        <v>38</v>
      </c>
      <c r="C53" s="4" t="s">
        <v>111</v>
      </c>
      <c r="D53" s="8" t="s">
        <v>10</v>
      </c>
      <c r="E53" s="8">
        <v>310</v>
      </c>
      <c r="F53" s="9"/>
      <c r="G53" s="9"/>
      <c r="H53" s="9"/>
    </row>
    <row r="54" spans="2:9" ht="83.25" customHeight="1" thickBot="1" x14ac:dyDescent="0.3">
      <c r="B54" s="8" t="s">
        <v>39</v>
      </c>
      <c r="C54" s="4" t="s">
        <v>112</v>
      </c>
      <c r="D54" s="8" t="s">
        <v>10</v>
      </c>
      <c r="E54" s="8">
        <f>2597-2479+668-504</f>
        <v>282</v>
      </c>
      <c r="F54" s="9"/>
      <c r="G54" s="9"/>
      <c r="H54" s="9"/>
    </row>
    <row r="55" spans="2:9" ht="52.5" customHeight="1" thickBot="1" x14ac:dyDescent="0.3">
      <c r="B55" s="8" t="s">
        <v>41</v>
      </c>
      <c r="C55" s="4" t="s">
        <v>113</v>
      </c>
      <c r="D55" s="8" t="s">
        <v>29</v>
      </c>
      <c r="E55" s="8">
        <f>45+80</f>
        <v>125</v>
      </c>
      <c r="F55" s="9"/>
      <c r="G55" s="9"/>
      <c r="H55" s="9"/>
    </row>
    <row r="56" spans="2:9" ht="63" customHeight="1" thickBot="1" x14ac:dyDescent="0.3">
      <c r="B56" s="8" t="s">
        <v>65</v>
      </c>
      <c r="C56" s="4" t="s">
        <v>114</v>
      </c>
      <c r="D56" s="8" t="s">
        <v>15</v>
      </c>
      <c r="E56" s="8">
        <v>60</v>
      </c>
      <c r="F56" s="9"/>
      <c r="G56" s="9"/>
      <c r="H56" s="9"/>
    </row>
    <row r="57" spans="2:9" ht="44.25" customHeight="1" thickBot="1" x14ac:dyDescent="0.3">
      <c r="B57" s="8" t="s">
        <v>66</v>
      </c>
      <c r="C57" s="4" t="s">
        <v>115</v>
      </c>
      <c r="D57" s="8" t="s">
        <v>15</v>
      </c>
      <c r="E57" s="8">
        <v>20</v>
      </c>
      <c r="F57" s="9"/>
      <c r="G57" s="9"/>
      <c r="H57" s="9"/>
    </row>
    <row r="58" spans="2:9" ht="44.25" customHeight="1" thickBot="1" x14ac:dyDescent="0.3">
      <c r="B58" s="8" t="s">
        <v>67</v>
      </c>
      <c r="C58" s="4" t="s">
        <v>116</v>
      </c>
      <c r="D58" s="8" t="s">
        <v>15</v>
      </c>
      <c r="E58" s="8">
        <v>5</v>
      </c>
      <c r="F58" s="9"/>
      <c r="G58" s="9"/>
      <c r="H58" s="9"/>
    </row>
    <row r="59" spans="2:9" ht="44.25" customHeight="1" thickBot="1" x14ac:dyDescent="0.3">
      <c r="B59" s="8" t="s">
        <v>68</v>
      </c>
      <c r="C59" s="4" t="s">
        <v>42</v>
      </c>
      <c r="D59" s="8" t="s">
        <v>29</v>
      </c>
      <c r="E59" s="8">
        <v>80</v>
      </c>
      <c r="F59" s="9"/>
      <c r="G59" s="9"/>
      <c r="H59" s="9"/>
    </row>
    <row r="60" spans="2:9" ht="48" customHeight="1" thickBot="1" x14ac:dyDescent="0.3">
      <c r="B60" s="8" t="s">
        <v>69</v>
      </c>
      <c r="C60" s="4" t="s">
        <v>117</v>
      </c>
      <c r="D60" s="8" t="s">
        <v>10</v>
      </c>
      <c r="E60" s="8">
        <f>152+35+11</f>
        <v>198</v>
      </c>
      <c r="F60" s="9"/>
      <c r="G60" s="9"/>
      <c r="H60" s="9"/>
    </row>
    <row r="61" spans="2:9" ht="48" customHeight="1" thickBot="1" x14ac:dyDescent="0.3">
      <c r="B61" s="8" t="s">
        <v>70</v>
      </c>
      <c r="C61" s="4" t="s">
        <v>118</v>
      </c>
      <c r="D61" s="8" t="s">
        <v>10</v>
      </c>
      <c r="E61" s="8">
        <f>6+5.5</f>
        <v>11.5</v>
      </c>
      <c r="F61" s="9"/>
      <c r="G61" s="9"/>
      <c r="H61" s="9"/>
    </row>
    <row r="62" spans="2:9" ht="48" customHeight="1" thickBot="1" x14ac:dyDescent="0.3">
      <c r="B62" s="8" t="s">
        <v>71</v>
      </c>
      <c r="C62" s="4" t="s">
        <v>119</v>
      </c>
      <c r="D62" s="8" t="s">
        <v>10</v>
      </c>
      <c r="E62" s="8">
        <f>6*4</f>
        <v>24</v>
      </c>
      <c r="F62" s="9"/>
      <c r="G62" s="9"/>
      <c r="H62" s="9"/>
    </row>
    <row r="63" spans="2:9" ht="48" customHeight="1" thickBot="1" x14ac:dyDescent="0.3">
      <c r="B63" s="8" t="s">
        <v>72</v>
      </c>
      <c r="C63" s="4" t="s">
        <v>120</v>
      </c>
      <c r="D63" s="8" t="s">
        <v>10</v>
      </c>
      <c r="E63" s="8">
        <v>18</v>
      </c>
      <c r="F63" s="9"/>
      <c r="G63" s="9"/>
      <c r="H63" s="9"/>
    </row>
    <row r="64" spans="2:9" ht="48" customHeight="1" thickBot="1" x14ac:dyDescent="0.3">
      <c r="B64" s="8" t="s">
        <v>73</v>
      </c>
      <c r="C64" s="4" t="s">
        <v>121</v>
      </c>
      <c r="D64" s="8" t="s">
        <v>10</v>
      </c>
      <c r="E64" s="8">
        <v>10</v>
      </c>
      <c r="F64" s="9"/>
      <c r="G64" s="9"/>
      <c r="H64" s="9"/>
    </row>
    <row r="65" spans="2:9" ht="48" customHeight="1" thickBot="1" x14ac:dyDescent="0.3">
      <c r="B65" s="8" t="s">
        <v>74</v>
      </c>
      <c r="C65" s="4" t="s">
        <v>122</v>
      </c>
      <c r="D65" s="8" t="s">
        <v>10</v>
      </c>
      <c r="E65" s="8">
        <f>E60+E61+E62+E63+E64</f>
        <v>261.5</v>
      </c>
      <c r="F65" s="9"/>
      <c r="G65" s="9"/>
      <c r="H65" s="9"/>
    </row>
    <row r="66" spans="2:9" ht="48" customHeight="1" thickBot="1" x14ac:dyDescent="0.3">
      <c r="B66" s="8" t="s">
        <v>75</v>
      </c>
      <c r="C66" s="4" t="s">
        <v>123</v>
      </c>
      <c r="D66" s="8" t="s">
        <v>10</v>
      </c>
      <c r="E66" s="8">
        <v>12</v>
      </c>
      <c r="F66" s="9"/>
      <c r="G66" s="9"/>
      <c r="H66" s="9"/>
    </row>
    <row r="67" spans="2:9" ht="48" customHeight="1" thickBot="1" x14ac:dyDescent="0.3">
      <c r="B67" s="8" t="s">
        <v>76</v>
      </c>
      <c r="C67" s="4" t="s">
        <v>124</v>
      </c>
      <c r="D67" s="8" t="s">
        <v>10</v>
      </c>
      <c r="E67" s="8">
        <v>55</v>
      </c>
      <c r="F67" s="9"/>
      <c r="G67" s="9"/>
      <c r="H67" s="9"/>
    </row>
    <row r="68" spans="2:9" ht="24.75" customHeight="1" thickBot="1" x14ac:dyDescent="0.3">
      <c r="B68" s="21" t="s">
        <v>21</v>
      </c>
      <c r="C68" s="22"/>
      <c r="D68" s="22"/>
      <c r="E68" s="22"/>
      <c r="F68" s="22"/>
      <c r="G68" s="22"/>
      <c r="H68" s="6"/>
      <c r="I68" s="7"/>
    </row>
    <row r="69" spans="2:9" ht="16.5" thickBot="1" x14ac:dyDescent="0.3">
      <c r="B69" s="19" t="s">
        <v>14</v>
      </c>
      <c r="C69" s="19"/>
      <c r="D69" s="19"/>
      <c r="E69" s="19"/>
      <c r="F69" s="20"/>
      <c r="G69" s="20"/>
      <c r="H69" s="20"/>
    </row>
    <row r="70" spans="2:9" ht="53.25" customHeight="1" thickBot="1" x14ac:dyDescent="0.3">
      <c r="B70" s="8" t="s">
        <v>77</v>
      </c>
      <c r="C70" s="4" t="s">
        <v>125</v>
      </c>
      <c r="D70" s="8" t="s">
        <v>133</v>
      </c>
      <c r="E70" s="8">
        <f>32+54</f>
        <v>86</v>
      </c>
      <c r="F70" s="9"/>
      <c r="G70" s="9"/>
      <c r="H70" s="9"/>
    </row>
    <row r="71" spans="2:9" ht="30.75" customHeight="1" thickBot="1" x14ac:dyDescent="0.3">
      <c r="B71" s="8" t="s">
        <v>78</v>
      </c>
      <c r="C71" s="4" t="s">
        <v>126</v>
      </c>
      <c r="D71" s="8" t="s">
        <v>133</v>
      </c>
      <c r="E71" s="8">
        <f>73+43+49+72+60+61+60+59+43+35+19+12+7+6+31+48+35+60+22+166+18+26+50+26+21+11+4+6+8+10+40+61+10+10+6+11+17+8+4</f>
        <v>1308</v>
      </c>
      <c r="F71" s="9"/>
      <c r="G71" s="9"/>
      <c r="H71" s="9"/>
    </row>
    <row r="72" spans="2:9" ht="30" customHeight="1" thickBot="1" x14ac:dyDescent="0.3">
      <c r="B72" s="8" t="s">
        <v>79</v>
      </c>
      <c r="C72" s="4" t="s">
        <v>127</v>
      </c>
      <c r="D72" s="8" t="s">
        <v>133</v>
      </c>
      <c r="E72" s="8">
        <f>65+54</f>
        <v>119</v>
      </c>
      <c r="F72" s="9"/>
      <c r="G72" s="9"/>
      <c r="H72" s="9"/>
    </row>
    <row r="73" spans="2:9" ht="36" customHeight="1" thickBot="1" x14ac:dyDescent="0.3">
      <c r="B73" s="8" t="s">
        <v>80</v>
      </c>
      <c r="C73" s="4" t="s">
        <v>128</v>
      </c>
      <c r="D73" s="8" t="s">
        <v>15</v>
      </c>
      <c r="E73" s="8">
        <f>28*2</f>
        <v>56</v>
      </c>
      <c r="F73" s="9"/>
      <c r="G73" s="9"/>
      <c r="H73" s="9"/>
    </row>
    <row r="74" spans="2:9" ht="27.75" customHeight="1" thickBot="1" x14ac:dyDescent="0.3">
      <c r="B74" s="21" t="s">
        <v>21</v>
      </c>
      <c r="C74" s="22"/>
      <c r="D74" s="22"/>
      <c r="E74" s="22"/>
      <c r="F74" s="22"/>
      <c r="G74" s="22"/>
      <c r="H74" s="6"/>
      <c r="I74" s="7"/>
    </row>
    <row r="75" spans="2:9" ht="27.75" customHeight="1" thickBot="1" x14ac:dyDescent="0.3">
      <c r="B75" s="19" t="s">
        <v>36</v>
      </c>
      <c r="C75" s="19"/>
      <c r="D75" s="19"/>
      <c r="E75" s="19"/>
      <c r="F75" s="20"/>
      <c r="G75" s="20"/>
      <c r="H75" s="20"/>
    </row>
    <row r="76" spans="2:9" ht="45" customHeight="1" thickBot="1" x14ac:dyDescent="0.3">
      <c r="B76" s="8" t="s">
        <v>81</v>
      </c>
      <c r="C76" s="4" t="s">
        <v>129</v>
      </c>
      <c r="D76" s="8" t="s">
        <v>133</v>
      </c>
      <c r="E76" s="8">
        <v>90</v>
      </c>
      <c r="F76" s="9"/>
      <c r="G76" s="9"/>
      <c r="H76" s="9"/>
    </row>
    <row r="77" spans="2:9" ht="45" customHeight="1" thickBot="1" x14ac:dyDescent="0.3">
      <c r="B77" s="8" t="s">
        <v>82</v>
      </c>
      <c r="C77" s="4" t="s">
        <v>130</v>
      </c>
      <c r="D77" s="8" t="s">
        <v>15</v>
      </c>
      <c r="E77" s="8">
        <v>1</v>
      </c>
      <c r="F77" s="9"/>
      <c r="G77" s="9"/>
      <c r="H77" s="9"/>
    </row>
    <row r="78" spans="2:9" ht="27.75" customHeight="1" thickBot="1" x14ac:dyDescent="0.3">
      <c r="B78" s="21" t="s">
        <v>21</v>
      </c>
      <c r="C78" s="22"/>
      <c r="D78" s="22"/>
      <c r="E78" s="22"/>
      <c r="F78" s="22"/>
      <c r="G78" s="22"/>
      <c r="H78" s="6"/>
      <c r="I78" s="7"/>
    </row>
    <row r="79" spans="2:9" ht="31.5" customHeight="1" thickBot="1" x14ac:dyDescent="0.3">
      <c r="B79" s="19" t="s">
        <v>16</v>
      </c>
      <c r="C79" s="19"/>
      <c r="D79" s="19"/>
      <c r="E79" s="19"/>
      <c r="F79" s="20"/>
      <c r="G79" s="20"/>
      <c r="H79" s="20"/>
    </row>
    <row r="80" spans="2:9" ht="48.75" customHeight="1" thickBot="1" x14ac:dyDescent="0.3">
      <c r="B80" s="3" t="s">
        <v>83</v>
      </c>
      <c r="C80" s="4" t="s">
        <v>131</v>
      </c>
      <c r="D80" s="3" t="s">
        <v>35</v>
      </c>
      <c r="E80" s="3">
        <f>45+30</f>
        <v>75</v>
      </c>
      <c r="F80" s="5"/>
      <c r="G80" s="5"/>
      <c r="H80" s="5"/>
    </row>
    <row r="81" spans="2:9" ht="48.75" customHeight="1" thickBot="1" x14ac:dyDescent="0.3">
      <c r="B81" s="3" t="s">
        <v>84</v>
      </c>
      <c r="C81" s="4" t="s">
        <v>132</v>
      </c>
      <c r="D81" s="3" t="s">
        <v>35</v>
      </c>
      <c r="E81" s="3">
        <v>170</v>
      </c>
      <c r="F81" s="5"/>
      <c r="G81" s="5"/>
      <c r="H81" s="5"/>
    </row>
    <row r="82" spans="2:9" ht="30" customHeight="1" thickBot="1" x14ac:dyDescent="0.3">
      <c r="B82" s="3" t="s">
        <v>85</v>
      </c>
      <c r="C82" s="4" t="s">
        <v>17</v>
      </c>
      <c r="D82" s="3" t="s">
        <v>15</v>
      </c>
      <c r="E82" s="3">
        <v>50</v>
      </c>
      <c r="F82" s="5"/>
      <c r="G82" s="5"/>
      <c r="H82" s="5"/>
    </row>
    <row r="83" spans="2:9" ht="51.75" customHeight="1" thickBot="1" x14ac:dyDescent="0.3">
      <c r="B83" s="3" t="s">
        <v>86</v>
      </c>
      <c r="C83" s="4" t="s">
        <v>28</v>
      </c>
      <c r="D83" s="3" t="s">
        <v>10</v>
      </c>
      <c r="E83" s="3">
        <v>8000</v>
      </c>
      <c r="F83" s="5"/>
      <c r="G83" s="5"/>
      <c r="H83" s="5"/>
    </row>
    <row r="84" spans="2:9" ht="16.5" thickBot="1" x14ac:dyDescent="0.3">
      <c r="B84" s="21" t="s">
        <v>21</v>
      </c>
      <c r="C84" s="22"/>
      <c r="D84" s="22"/>
      <c r="E84" s="22"/>
      <c r="F84" s="22"/>
      <c r="G84" s="22"/>
      <c r="H84" s="6"/>
      <c r="I84" s="7"/>
    </row>
    <row r="85" spans="2:9" ht="42.75" customHeight="1" thickBot="1" x14ac:dyDescent="0.3">
      <c r="B85" s="23" t="s">
        <v>21</v>
      </c>
      <c r="C85" s="24"/>
      <c r="D85" s="24"/>
      <c r="E85" s="24"/>
      <c r="F85" s="24"/>
      <c r="G85" s="24"/>
      <c r="H85" s="14"/>
      <c r="I85" s="15"/>
    </row>
  </sheetData>
  <mergeCells count="34">
    <mergeCell ref="B79:H79"/>
    <mergeCell ref="B84:G84"/>
    <mergeCell ref="B85:G85"/>
    <mergeCell ref="B22:H22"/>
    <mergeCell ref="B26:H26"/>
    <mergeCell ref="B25:G25"/>
    <mergeCell ref="B28:G28"/>
    <mergeCell ref="B50:G50"/>
    <mergeCell ref="B51:H51"/>
    <mergeCell ref="B68:G68"/>
    <mergeCell ref="B69:H69"/>
    <mergeCell ref="B75:H75"/>
    <mergeCell ref="B78:G78"/>
    <mergeCell ref="B34:G34"/>
    <mergeCell ref="B74:G74"/>
    <mergeCell ref="B21:G21"/>
    <mergeCell ref="B35:H35"/>
    <mergeCell ref="B44:G44"/>
    <mergeCell ref="B45:H45"/>
    <mergeCell ref="B29:H29"/>
    <mergeCell ref="B5:H5"/>
    <mergeCell ref="B7:G7"/>
    <mergeCell ref="B8:H8"/>
    <mergeCell ref="B15:G15"/>
    <mergeCell ref="B16:H16"/>
    <mergeCell ref="B1:H1"/>
    <mergeCell ref="B3:B4"/>
    <mergeCell ref="C3:C4"/>
    <mergeCell ref="D3:D4"/>
    <mergeCell ref="E3:E4"/>
    <mergeCell ref="F3:F4"/>
    <mergeCell ref="G3:G4"/>
    <mergeCell ref="H3:H4"/>
    <mergeCell ref="C2:G2"/>
  </mergeCells>
  <pageMargins left="0.7" right="0.7" top="0.75" bottom="0.75" header="0.3" footer="0.3"/>
  <pageSetup paperSize="9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DP K1977</vt:lpstr>
      <vt:lpstr>'DP K1977'!Obszar_wydruku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Marta</cp:lastModifiedBy>
  <cp:lastPrinted>2017-09-29T05:44:01Z</cp:lastPrinted>
  <dcterms:created xsi:type="dcterms:W3CDTF">2016-05-01T19:52:18Z</dcterms:created>
  <dcterms:modified xsi:type="dcterms:W3CDTF">2017-10-20T09:36:19Z</dcterms:modified>
</cp:coreProperties>
</file>